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Кинопарк\Закупки\50 ДГУ\"/>
    </mc:Choice>
  </mc:AlternateContent>
  <bookViews>
    <workbookView xWindow="2535" yWindow="4665" windowWidth="34845" windowHeight="14865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_xlnm.Print_Area" localSheetId="0">'Расчет НМЦД'!$A$1:$K$39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2" i="2" l="1"/>
  <c r="H29" i="2"/>
  <c r="G29" i="2"/>
  <c r="K31" i="2"/>
  <c r="K34" i="2"/>
  <c r="K32" i="2" s="1"/>
  <c r="E27" i="2"/>
  <c r="F27" i="2"/>
  <c r="F26" i="2" s="1"/>
  <c r="D27" i="2"/>
  <c r="F22" i="2"/>
  <c r="F21" i="2" s="1"/>
  <c r="E22" i="2"/>
  <c r="D22" i="2"/>
  <c r="F17" i="2"/>
  <c r="F16" i="2" s="1"/>
  <c r="E17" i="2"/>
  <c r="D17" i="2"/>
  <c r="F12" i="2"/>
  <c r="E12" i="2"/>
  <c r="D12" i="2"/>
  <c r="D11" i="2" s="1"/>
  <c r="F11" i="2"/>
  <c r="E11" i="2"/>
  <c r="D21" i="2"/>
  <c r="D26" i="2"/>
  <c r="D16" i="2"/>
  <c r="E26" i="2" l="1"/>
  <c r="H24" i="2"/>
  <c r="H19" i="2"/>
  <c r="H14" i="2"/>
  <c r="E21" i="2"/>
  <c r="E16" i="2"/>
  <c r="I11" i="2"/>
  <c r="I29" i="2"/>
  <c r="I24" i="2"/>
  <c r="I19" i="2"/>
  <c r="G19" i="2" s="1"/>
  <c r="I14" i="2"/>
  <c r="K14" i="2" l="1"/>
  <c r="G14" i="2"/>
  <c r="K19" i="2"/>
  <c r="K17" i="2" s="1"/>
  <c r="K16" i="2" s="1"/>
  <c r="I26" i="2"/>
  <c r="I27" i="2" s="1"/>
  <c r="K29" i="2"/>
  <c r="K27" i="2" s="1"/>
  <c r="K26" i="2" s="1"/>
  <c r="I21" i="2"/>
  <c r="I16" i="2"/>
  <c r="I17" i="2" s="1"/>
  <c r="G24" i="2"/>
  <c r="K24" i="2"/>
  <c r="K12" i="2" l="1"/>
  <c r="K11" i="2" s="1"/>
  <c r="K22" i="2"/>
  <c r="K21" i="2" s="1"/>
  <c r="I12" i="2" l="1"/>
</calcChain>
</file>

<file path=xl/sharedStrings.xml><?xml version="1.0" encoding="utf-8"?>
<sst xmlns="http://schemas.openxmlformats.org/spreadsheetml/2006/main" count="174" uniqueCount="39">
  <si>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</si>
  <si>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</si>
  <si>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</si>
  <si>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</si>
  <si>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</si>
  <si>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</si>
  <si>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</si>
  <si>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</si>
  <si>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</si>
  <si>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</si>
  <si>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</si>
  <si>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</si>
  <si>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</si>
  <si>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</si>
  <si>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</si>
  <si>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</si>
  <si>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</si>
  <si>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</si>
  <si>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</si>
  <si>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</si>
  <si>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</si>
  <si>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</si>
  <si>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</si>
  <si>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</si>
  <si>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</si>
  <si>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Способ определения поставщика (подрядчика, исполнителя) - Запрос предложений</t>
  </si>
  <si>
    <t>Главный инженер</t>
  </si>
  <si>
    <t>Р.И. Чернышев</t>
  </si>
  <si>
    <t xml:space="preserve">Дата составления таблицы "12" декабря 2025 г.                                                                                                                 </t>
  </si>
  <si>
    <t>30.06.2026</t>
  </si>
  <si>
    <t>сутки</t>
  </si>
  <si>
    <t>31.12.2025</t>
  </si>
  <si>
    <t>22%</t>
  </si>
  <si>
    <t>Стоимость начальной (максимальной) цены Договора составляет: 28 825 336 (Двадцать восемь миллионов восемьсот двадцать пять тысяч триста тридцать шесть) рублей 00 копеек, в том числе НДС 22% в размере 5 198 011 (Пять миллионов сто девяносто восемь тысяч одиннадцать) рублей 41 копейка.</t>
  </si>
  <si>
    <t>Аренда одной дизель-генераторной установки мощностью 230кBA</t>
  </si>
  <si>
    <t>Аренда одой дизель-генераторной установки мощностью 66кBA</t>
  </si>
  <si>
    <t>Аренда одной дизель-генераторной установки мощностью 44кBA</t>
  </si>
  <si>
    <t>Аренда одной дизель-генераторной установки мощностью 37кBA</t>
  </si>
  <si>
    <t>Расчет начальной (максимальной) цены договора 
на оказание услуг аренды дизель-генераторных установок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</si>
</sst>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6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3" fillId="0" borderId="0"/>
    <xf numFmtId="0" fontId="3" fillId="0" borderId="0"/>
    <xf numFmtId="0" fontId="8" fillId="0" borderId="0"/>
    <xf numFmtId="0" fontId="2" fillId="0" borderId="0"/>
  </cellStyleXfs>
  <cellXfs count="66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0" fontId="11" fillId="0" borderId="7" xfId="0" applyFont="1" applyFill="1" applyBorder="1" applyAlignment="1">
      <alignment vertical="center" wrapText="1"/>
    </xf>
    <xf numFmtId="4" fontId="14" fillId="0" borderId="7" xfId="4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6" applyFont="1" applyFill="1"/>
    <xf numFmtId="0" fontId="10" fillId="0" borderId="0" xfId="0" applyFont="1" applyFill="1" applyAlignment="1">
      <alignment vertical="top" wrapText="1"/>
    </xf>
    <xf numFmtId="0" fontId="5" fillId="0" borderId="0" xfId="0" applyFont="1" applyFill="1"/>
    <xf numFmtId="14" fontId="4" fillId="0" borderId="0" xfId="0" applyNumberFormat="1" applyFont="1" applyFill="1"/>
    <xf numFmtId="0" fontId="4" fillId="0" borderId="0" xfId="0" applyFont="1" applyFill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0" fontId="15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5" fillId="0" borderId="7" xfId="0" applyNumberFormat="1" applyFont="1" applyFill="1" applyBorder="1" applyAlignment="1">
      <alignment horizontal="center" vertical="center" wrapText="1"/>
    </xf>
    <xf numFmtId="9" fontId="15" fillId="0" borderId="7" xfId="0" applyNumberFormat="1" applyFont="1" applyFill="1" applyBorder="1" applyAlignment="1">
      <alignment horizontal="center" vertical="center" wrapText="1"/>
    </xf>
    <xf numFmtId="4" fontId="11" fillId="0" borderId="7" xfId="7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/>
    <xf numFmtId="0" fontId="11" fillId="0" borderId="5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14" fontId="10" fillId="0" borderId="7" xfId="0" applyNumberFormat="1" applyFont="1" applyFill="1" applyBorder="1" applyAlignment="1">
      <alignment horizontal="center" vertical="center"/>
    </xf>
    <xf numFmtId="49" fontId="10" fillId="0" borderId="7" xfId="7" applyNumberFormat="1" applyFont="1" applyFill="1" applyBorder="1" applyAlignment="1">
      <alignment horizontal="center" vertical="center"/>
    </xf>
    <xf numFmtId="2" fontId="15" fillId="2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center" wrapText="1"/>
    </xf>
    <xf numFmtId="1" fontId="14" fillId="0" borderId="2" xfId="4" applyNumberFormat="1" applyFont="1" applyFill="1" applyBorder="1" applyAlignment="1">
      <alignment horizontal="center" vertical="center" wrapText="1"/>
    </xf>
    <xf numFmtId="1" fontId="14" fillId="0" borderId="4" xfId="4" applyNumberFormat="1" applyFont="1" applyFill="1" applyBorder="1" applyAlignment="1">
      <alignment horizontal="center" vertical="center" wrapText="1"/>
    </xf>
    <xf numFmtId="1" fontId="14" fillId="0" borderId="6" xfId="4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166" fontId="10" fillId="0" borderId="0" xfId="6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wrapText="1"/>
    </xf>
  </cellXfs>
  <cellStyles count="10">
    <cellStyle name="Excel Built-in Normal" xfId="6"/>
    <cellStyle name="Normal" xfId="0" builtinId="0"/>
    <cellStyle name="Обычный 17" xfId="5"/>
    <cellStyle name="Обычный 2" xfId="2"/>
    <cellStyle name="Обычный 2 2" xfId="8"/>
    <cellStyle name="Обычный 3" xfId="1"/>
    <cellStyle name="Обычный 4" xfId="7"/>
    <cellStyle name="Обычный 5" xfId="9"/>
    <cellStyle name="Обычный_Лист1" xfId="4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2032000</xdr:colOff>
      <xdr:row>49</xdr:row>
      <xdr:rowOff>0</xdr:rowOff>
    </xdr:from>
    <xdr:to>
      <xdr:col>2</xdr:col>
      <xdr:colOff>800100</xdr:colOff>
      <xdr:row>53</xdr:row>
      <xdr:rowOff>25400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CD305880-157B-4693-9041-4CBDE3B516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276225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49"/>
  <sheetViews>
    <sheetView tabSelected="1" topLeftCell="A25" zoomScale="70" zoomScaleNormal="70" zoomScaleSheetLayoutView="80" workbookViewId="0">
      <selection activeCell="E5" sqref="E5"/>
    </sheetView>
  </sheetViews>
  <sheetFormatPr defaultColWidth="9.140625" defaultRowHeight="15.75" x14ac:dyDescent="0.25"/>
  <cols>
    <col min="1" max="1" width="35.5703125" style="1" customWidth="1"/>
    <col min="2" max="2" width="32.42578125" style="1" customWidth="1"/>
    <col min="3" max="3" width="15.85546875" style="1" customWidth="1"/>
    <col min="4" max="4" width="20.28515625" style="1" customWidth="1"/>
    <col min="5" max="5" width="20.5703125" style="1" customWidth="1"/>
    <col min="6" max="6" width="21.85546875" style="1" customWidth="1"/>
    <col min="7" max="7" width="22.42578125" style="1" customWidth="1"/>
    <col min="8" max="8" width="34.85546875" style="1" customWidth="1"/>
    <col min="9" max="9" width="19.140625" style="15" customWidth="1"/>
    <col min="10" max="10" width="14.28515625" style="1" customWidth="1"/>
    <col min="11" max="11" width="20.28515625" style="1" customWidth="1"/>
    <col min="12" max="13" width="9.140625" style="1"/>
    <col min="14" max="14" width="9.140625" style="1" customWidth="1"/>
    <col min="15" max="16384" width="9.140625" style="1"/>
  </cols>
  <sheetData>
    <row r="1" spans="1:11" ht="24.75" customHeight="1" x14ac:dyDescent="0.25">
      <c r="G1" s="30" t="s">
        <v>23</v>
      </c>
      <c r="H1" s="30"/>
      <c r="I1" s="30"/>
      <c r="J1" s="30"/>
      <c r="K1" s="30"/>
    </row>
    <row r="2" spans="1:11" ht="68.25" customHeight="1" x14ac:dyDescent="0.25">
      <c r="A2" s="31" t="s">
        <v>38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" hidden="1" customHeight="1" x14ac:dyDescent="0.25">
      <c r="A3" s="38"/>
      <c r="B3" s="38"/>
      <c r="C3" s="38"/>
      <c r="D3" s="38"/>
      <c r="E3" s="38"/>
      <c r="F3" s="38"/>
      <c r="G3" s="38"/>
      <c r="H3" s="38"/>
      <c r="I3" s="39"/>
      <c r="J3" s="38"/>
      <c r="K3" s="38"/>
    </row>
    <row r="4" spans="1:11" ht="25.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51" customHeight="1" x14ac:dyDescent="0.25">
      <c r="A5" s="2"/>
      <c r="B5" s="2"/>
      <c r="C5" s="2"/>
      <c r="D5" s="2"/>
      <c r="E5" s="2"/>
      <c r="F5" s="2"/>
      <c r="G5" s="54" t="s">
        <v>25</v>
      </c>
      <c r="H5" s="54"/>
      <c r="I5" s="54"/>
      <c r="J5" s="54"/>
      <c r="K5" s="54"/>
    </row>
    <row r="6" spans="1:11" ht="37.5" customHeight="1" x14ac:dyDescent="0.25">
      <c r="A6" s="55" t="s">
        <v>7</v>
      </c>
      <c r="B6" s="55" t="s">
        <v>0</v>
      </c>
      <c r="C6" s="55" t="s">
        <v>1</v>
      </c>
      <c r="D6" s="47" t="s">
        <v>16</v>
      </c>
      <c r="E6" s="48"/>
      <c r="F6" s="49"/>
      <c r="G6" s="50" t="s">
        <v>10</v>
      </c>
      <c r="H6" s="51"/>
      <c r="I6" s="10" t="s">
        <v>16</v>
      </c>
      <c r="J6" s="55" t="s">
        <v>14</v>
      </c>
      <c r="K6" s="55" t="s">
        <v>15</v>
      </c>
    </row>
    <row r="7" spans="1:11" ht="15.75" customHeight="1" x14ac:dyDescent="0.25">
      <c r="A7" s="56"/>
      <c r="B7" s="56"/>
      <c r="C7" s="56"/>
      <c r="D7" s="41" t="s">
        <v>2</v>
      </c>
      <c r="E7" s="42"/>
      <c r="F7" s="43"/>
      <c r="G7" s="52"/>
      <c r="H7" s="53"/>
      <c r="I7" s="58" t="s">
        <v>4</v>
      </c>
      <c r="J7" s="56"/>
      <c r="K7" s="56"/>
    </row>
    <row r="8" spans="1:11" ht="32.25" customHeight="1" x14ac:dyDescent="0.25">
      <c r="A8" s="56"/>
      <c r="B8" s="56"/>
      <c r="C8" s="56"/>
      <c r="D8" s="44"/>
      <c r="E8" s="45"/>
      <c r="F8" s="46"/>
      <c r="G8" s="55" t="s">
        <v>3</v>
      </c>
      <c r="H8" s="55" t="s">
        <v>24</v>
      </c>
      <c r="I8" s="59"/>
      <c r="J8" s="56"/>
      <c r="K8" s="56"/>
    </row>
    <row r="9" spans="1:11" ht="24" customHeight="1" x14ac:dyDescent="0.25">
      <c r="A9" s="57"/>
      <c r="B9" s="57"/>
      <c r="C9" s="57"/>
      <c r="D9" s="18" t="s">
        <v>20</v>
      </c>
      <c r="E9" s="18" t="s">
        <v>21</v>
      </c>
      <c r="F9" s="18" t="s">
        <v>22</v>
      </c>
      <c r="G9" s="57"/>
      <c r="H9" s="57"/>
      <c r="I9" s="60"/>
      <c r="J9" s="57"/>
      <c r="K9" s="57"/>
    </row>
    <row r="10" spans="1:11" ht="18.75" x14ac:dyDescent="0.2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8">
        <v>9</v>
      </c>
      <c r="J10" s="18">
        <v>10</v>
      </c>
      <c r="K10" s="19">
        <v>11</v>
      </c>
    </row>
    <row r="11" spans="1:11" ht="56.25" x14ac:dyDescent="0.25">
      <c r="A11" s="3" t="s">
        <v>8</v>
      </c>
      <c r="B11" s="32" t="s">
        <v>34</v>
      </c>
      <c r="C11" s="55" t="s">
        <v>30</v>
      </c>
      <c r="D11" s="4">
        <f>D14-D12</f>
        <v>69672.131147540989</v>
      </c>
      <c r="E11" s="4">
        <f>E14-E12</f>
        <v>68852.459016393448</v>
      </c>
      <c r="F11" s="4">
        <f>F14-F12</f>
        <v>65000</v>
      </c>
      <c r="G11" s="17" t="s">
        <v>12</v>
      </c>
      <c r="H11" s="17" t="s">
        <v>12</v>
      </c>
      <c r="I11" s="5">
        <f>ROUND((D11+E11+F11)/3,2)</f>
        <v>67841.53</v>
      </c>
      <c r="J11" s="20" t="s">
        <v>12</v>
      </c>
      <c r="K11" s="4">
        <f>K14-K12</f>
        <v>12483972.725</v>
      </c>
    </row>
    <row r="12" spans="1:11" ht="56.25" x14ac:dyDescent="0.25">
      <c r="A12" s="3" t="s">
        <v>9</v>
      </c>
      <c r="B12" s="33"/>
      <c r="C12" s="56"/>
      <c r="D12" s="6">
        <f>D14*22/122</f>
        <v>15327.868852459016</v>
      </c>
      <c r="E12" s="6">
        <f>E14*22/122</f>
        <v>15147.540983606557</v>
      </c>
      <c r="F12" s="6">
        <f>F14*22/122</f>
        <v>14300</v>
      </c>
      <c r="G12" s="17" t="s">
        <v>12</v>
      </c>
      <c r="H12" s="17" t="s">
        <v>12</v>
      </c>
      <c r="I12" s="7">
        <f>I14-I11</f>
        <v>14925.14</v>
      </c>
      <c r="J12" s="17" t="s">
        <v>12</v>
      </c>
      <c r="K12" s="6">
        <f>K14-K14/1.2</f>
        <v>2496794.5449999999</v>
      </c>
    </row>
    <row r="13" spans="1:11" ht="37.5" x14ac:dyDescent="0.25">
      <c r="A13" s="3" t="s">
        <v>11</v>
      </c>
      <c r="B13" s="33"/>
      <c r="C13" s="56"/>
      <c r="D13" s="21">
        <v>0.22</v>
      </c>
      <c r="E13" s="21">
        <v>0.22</v>
      </c>
      <c r="F13" s="21">
        <v>0.22</v>
      </c>
      <c r="G13" s="17" t="s">
        <v>12</v>
      </c>
      <c r="H13" s="17" t="s">
        <v>12</v>
      </c>
      <c r="I13" s="17" t="s">
        <v>12</v>
      </c>
      <c r="J13" s="17" t="s">
        <v>12</v>
      </c>
      <c r="K13" s="8" t="s">
        <v>32</v>
      </c>
    </row>
    <row r="14" spans="1:11" ht="56.25" x14ac:dyDescent="0.25">
      <c r="A14" s="3" t="s">
        <v>19</v>
      </c>
      <c r="B14" s="34"/>
      <c r="C14" s="57"/>
      <c r="D14" s="22">
        <v>85000</v>
      </c>
      <c r="E14" s="22">
        <v>84000</v>
      </c>
      <c r="F14" s="22">
        <v>79300</v>
      </c>
      <c r="G14" s="9">
        <f>_xlfn.STDEV.S(D14,E14,F14)/I14*100</f>
        <v>3.6772923959732333</v>
      </c>
      <c r="H14" s="16">
        <f>(MAX(D14:F14)*100/MIN(D14:F14))-100</f>
        <v>7.1878940731399723</v>
      </c>
      <c r="I14" s="7">
        <f>ROUND((D14+E14+F14)/3,2)</f>
        <v>82766.67</v>
      </c>
      <c r="J14" s="26">
        <v>1</v>
      </c>
      <c r="K14" s="6">
        <f>ROUND(I14*D15*J14,2)</f>
        <v>14980767.27</v>
      </c>
    </row>
    <row r="15" spans="1:11" ht="18.75" x14ac:dyDescent="0.25">
      <c r="A15" s="3" t="s">
        <v>17</v>
      </c>
      <c r="B15" s="17"/>
      <c r="C15" s="17"/>
      <c r="D15" s="35">
        <v>181</v>
      </c>
      <c r="E15" s="36"/>
      <c r="F15" s="37"/>
      <c r="G15" s="17" t="s">
        <v>12</v>
      </c>
      <c r="H15" s="17" t="s">
        <v>12</v>
      </c>
      <c r="I15" s="17" t="s">
        <v>12</v>
      </c>
      <c r="J15" s="17" t="s">
        <v>12</v>
      </c>
      <c r="K15" s="17" t="s">
        <v>12</v>
      </c>
    </row>
    <row r="16" spans="1:11" ht="56.25" customHeight="1" x14ac:dyDescent="0.25">
      <c r="A16" s="3" t="s">
        <v>8</v>
      </c>
      <c r="B16" s="32" t="s">
        <v>35</v>
      </c>
      <c r="C16" s="55" t="s">
        <v>30</v>
      </c>
      <c r="D16" s="4">
        <f>D19-D17</f>
        <v>26229.508196721312</v>
      </c>
      <c r="E16" s="4">
        <f>E19-E17</f>
        <v>27049.180327868853</v>
      </c>
      <c r="F16" s="4">
        <f>F19-F17</f>
        <v>24400</v>
      </c>
      <c r="G16" s="17" t="s">
        <v>12</v>
      </c>
      <c r="H16" s="17" t="s">
        <v>12</v>
      </c>
      <c r="I16" s="5">
        <f>ROUND((D16+E16+F16)/3,2)</f>
        <v>25892.9</v>
      </c>
      <c r="J16" s="20" t="s">
        <v>12</v>
      </c>
      <c r="K16" s="4">
        <f>K19-K17</f>
        <v>4764723.9416666673</v>
      </c>
    </row>
    <row r="17" spans="1:11" ht="56.25" x14ac:dyDescent="0.25">
      <c r="A17" s="3" t="s">
        <v>9</v>
      </c>
      <c r="B17" s="33"/>
      <c r="C17" s="56"/>
      <c r="D17" s="6">
        <f>D19*22/122</f>
        <v>5770.4918032786882</v>
      </c>
      <c r="E17" s="6">
        <f>E19*22/122</f>
        <v>5950.8196721311479</v>
      </c>
      <c r="F17" s="6">
        <f>F19*22/122</f>
        <v>5368</v>
      </c>
      <c r="G17" s="17" t="s">
        <v>12</v>
      </c>
      <c r="H17" s="17" t="s">
        <v>12</v>
      </c>
      <c r="I17" s="7">
        <f>I19-I16</f>
        <v>5696.43</v>
      </c>
      <c r="J17" s="17" t="s">
        <v>12</v>
      </c>
      <c r="K17" s="6">
        <f>K19-K19/1.2</f>
        <v>952944.7883333331</v>
      </c>
    </row>
    <row r="18" spans="1:11" ht="37.5" x14ac:dyDescent="0.25">
      <c r="A18" s="3" t="s">
        <v>11</v>
      </c>
      <c r="B18" s="33"/>
      <c r="C18" s="56"/>
      <c r="D18" s="21">
        <v>0.22</v>
      </c>
      <c r="E18" s="21">
        <v>0.22</v>
      </c>
      <c r="F18" s="21">
        <v>0.22</v>
      </c>
      <c r="G18" s="17" t="s">
        <v>12</v>
      </c>
      <c r="H18" s="17" t="s">
        <v>12</v>
      </c>
      <c r="I18" s="17" t="s">
        <v>12</v>
      </c>
      <c r="J18" s="17" t="s">
        <v>12</v>
      </c>
      <c r="K18" s="8" t="s">
        <v>32</v>
      </c>
    </row>
    <row r="19" spans="1:11" ht="56.25" x14ac:dyDescent="0.25">
      <c r="A19" s="3" t="s">
        <v>19</v>
      </c>
      <c r="B19" s="34"/>
      <c r="C19" s="57"/>
      <c r="D19" s="22">
        <v>32000</v>
      </c>
      <c r="E19" s="22">
        <v>33000</v>
      </c>
      <c r="F19" s="22">
        <v>29768</v>
      </c>
      <c r="G19" s="9">
        <f>_xlfn.STDEV.S(D19,E19,F19)/I19*100</f>
        <v>5.2380742987240154</v>
      </c>
      <c r="H19" s="16">
        <f>(MAX(D19:F19)*100/MIN(D19:F19))-100</f>
        <v>10.857296425692013</v>
      </c>
      <c r="I19" s="7">
        <f>ROUND((D19+E19+F19)/3,2)</f>
        <v>31589.33</v>
      </c>
      <c r="J19" s="26">
        <v>1</v>
      </c>
      <c r="K19" s="6">
        <f>ROUND(I19*D20*J19,2)</f>
        <v>5717668.7300000004</v>
      </c>
    </row>
    <row r="20" spans="1:11" ht="18.75" x14ac:dyDescent="0.25">
      <c r="A20" s="3" t="s">
        <v>17</v>
      </c>
      <c r="B20" s="17"/>
      <c r="C20" s="17"/>
      <c r="D20" s="35">
        <v>181</v>
      </c>
      <c r="E20" s="36"/>
      <c r="F20" s="37"/>
      <c r="G20" s="17" t="s">
        <v>12</v>
      </c>
      <c r="H20" s="17" t="s">
        <v>12</v>
      </c>
      <c r="I20" s="17" t="s">
        <v>12</v>
      </c>
      <c r="J20" s="17" t="s">
        <v>12</v>
      </c>
      <c r="K20" s="17" t="s">
        <v>12</v>
      </c>
    </row>
    <row r="21" spans="1:11" ht="56.25" customHeight="1" x14ac:dyDescent="0.25">
      <c r="A21" s="3" t="s">
        <v>8</v>
      </c>
      <c r="B21" s="32" t="s">
        <v>36</v>
      </c>
      <c r="C21" s="55" t="s">
        <v>30</v>
      </c>
      <c r="D21" s="4">
        <f>D24-D22</f>
        <v>19672.131147540982</v>
      </c>
      <c r="E21" s="4">
        <f>E24-E22</f>
        <v>20491.803278688523</v>
      </c>
      <c r="F21" s="4">
        <f>F24-F22</f>
        <v>19000</v>
      </c>
      <c r="G21" s="17" t="s">
        <v>12</v>
      </c>
      <c r="H21" s="17" t="s">
        <v>12</v>
      </c>
      <c r="I21" s="5">
        <f>ROUND((D21+E21+F21)/3,2)</f>
        <v>19721.310000000001</v>
      </c>
      <c r="J21" s="20" t="s">
        <v>12</v>
      </c>
      <c r="K21" s="4">
        <f>K24-K22</f>
        <v>3629050</v>
      </c>
    </row>
    <row r="22" spans="1:11" ht="56.25" x14ac:dyDescent="0.25">
      <c r="A22" s="3" t="s">
        <v>9</v>
      </c>
      <c r="B22" s="33"/>
      <c r="C22" s="56"/>
      <c r="D22" s="6">
        <f>D24*22/122</f>
        <v>4327.8688524590161</v>
      </c>
      <c r="E22" s="6">
        <f>E24*22/122</f>
        <v>4508.1967213114758</v>
      </c>
      <c r="F22" s="6">
        <f>F24*22/122</f>
        <v>4180</v>
      </c>
      <c r="G22" s="17" t="s">
        <v>12</v>
      </c>
      <c r="H22" s="17" t="s">
        <v>12</v>
      </c>
      <c r="I22" s="7">
        <f>I24-I21</f>
        <v>4338.6899999999987</v>
      </c>
      <c r="J22" s="17" t="s">
        <v>12</v>
      </c>
      <c r="K22" s="6">
        <f>K24-K24/1.2</f>
        <v>725810</v>
      </c>
    </row>
    <row r="23" spans="1:11" ht="37.5" x14ac:dyDescent="0.25">
      <c r="A23" s="3" t="s">
        <v>11</v>
      </c>
      <c r="B23" s="33"/>
      <c r="C23" s="56"/>
      <c r="D23" s="21">
        <v>0.22</v>
      </c>
      <c r="E23" s="21">
        <v>0.22</v>
      </c>
      <c r="F23" s="21">
        <v>0.22</v>
      </c>
      <c r="G23" s="17" t="s">
        <v>12</v>
      </c>
      <c r="H23" s="17" t="s">
        <v>12</v>
      </c>
      <c r="I23" s="17" t="s">
        <v>12</v>
      </c>
      <c r="J23" s="17" t="s">
        <v>12</v>
      </c>
      <c r="K23" s="8" t="s">
        <v>32</v>
      </c>
    </row>
    <row r="24" spans="1:11" ht="56.25" x14ac:dyDescent="0.25">
      <c r="A24" s="3" t="s">
        <v>19</v>
      </c>
      <c r="B24" s="34"/>
      <c r="C24" s="57"/>
      <c r="D24" s="22">
        <v>24000</v>
      </c>
      <c r="E24" s="22">
        <v>25000</v>
      </c>
      <c r="F24" s="22">
        <v>23180</v>
      </c>
      <c r="G24" s="9">
        <f>_xlfn.STDEV.S(D24,E24,F24)/I24*100</f>
        <v>3.7883720249728485</v>
      </c>
      <c r="H24" s="16">
        <f>(MAX(D24:F24)*100/MIN(D24:F24))-100</f>
        <v>7.8515962036238136</v>
      </c>
      <c r="I24" s="7">
        <f>ROUND((D24+E24+F24)/3,2)</f>
        <v>24060</v>
      </c>
      <c r="J24" s="26">
        <v>1</v>
      </c>
      <c r="K24" s="6">
        <f>ROUND(I24*D25*J24,2)</f>
        <v>4354860</v>
      </c>
    </row>
    <row r="25" spans="1:11" ht="18.75" x14ac:dyDescent="0.25">
      <c r="A25" s="3" t="s">
        <v>17</v>
      </c>
      <c r="B25" s="17"/>
      <c r="C25" s="17"/>
      <c r="D25" s="35">
        <v>181</v>
      </c>
      <c r="E25" s="36"/>
      <c r="F25" s="37"/>
      <c r="G25" s="17" t="s">
        <v>12</v>
      </c>
      <c r="H25" s="17" t="s">
        <v>12</v>
      </c>
      <c r="I25" s="17" t="s">
        <v>12</v>
      </c>
      <c r="J25" s="17" t="s">
        <v>12</v>
      </c>
      <c r="K25" s="17" t="s">
        <v>12</v>
      </c>
    </row>
    <row r="26" spans="1:11" ht="56.25" x14ac:dyDescent="0.25">
      <c r="A26" s="3" t="s">
        <v>8</v>
      </c>
      <c r="B26" s="32" t="s">
        <v>37</v>
      </c>
      <c r="C26" s="55" t="s">
        <v>30</v>
      </c>
      <c r="D26" s="4">
        <f>D29-D27</f>
        <v>17213.114754098362</v>
      </c>
      <c r="E26" s="4">
        <f t="shared" ref="E26" si="0">E29-E27</f>
        <v>18032.7868852459</v>
      </c>
      <c r="F26" s="4">
        <f>F29-F27</f>
        <v>16000</v>
      </c>
      <c r="G26" s="17" t="s">
        <v>12</v>
      </c>
      <c r="H26" s="17" t="s">
        <v>12</v>
      </c>
      <c r="I26" s="5">
        <f>ROUND((D26+E26+F26)/3,2)</f>
        <v>17081.97</v>
      </c>
      <c r="J26" s="20" t="s">
        <v>12</v>
      </c>
      <c r="K26" s="4">
        <f>K29-K27</f>
        <v>3143366.666666667</v>
      </c>
    </row>
    <row r="27" spans="1:11" ht="56.25" x14ac:dyDescent="0.25">
      <c r="A27" s="3" t="s">
        <v>9</v>
      </c>
      <c r="B27" s="33"/>
      <c r="C27" s="56"/>
      <c r="D27" s="6">
        <f>D29*22/122</f>
        <v>3786.8852459016393</v>
      </c>
      <c r="E27" s="6">
        <f>E29*22/122</f>
        <v>3967.2131147540986</v>
      </c>
      <c r="F27" s="6">
        <f>F29*22/122</f>
        <v>3520</v>
      </c>
      <c r="G27" s="17" t="s">
        <v>12</v>
      </c>
      <c r="H27" s="17" t="s">
        <v>12</v>
      </c>
      <c r="I27" s="7">
        <f>I29-I26</f>
        <v>3758.0299999999988</v>
      </c>
      <c r="J27" s="17" t="s">
        <v>12</v>
      </c>
      <c r="K27" s="6">
        <f>K29-K29/1.2</f>
        <v>628673.33333333302</v>
      </c>
    </row>
    <row r="28" spans="1:11" ht="37.5" x14ac:dyDescent="0.25">
      <c r="A28" s="3" t="s">
        <v>11</v>
      </c>
      <c r="B28" s="33"/>
      <c r="C28" s="56"/>
      <c r="D28" s="21">
        <v>0.22</v>
      </c>
      <c r="E28" s="21">
        <v>0.22</v>
      </c>
      <c r="F28" s="21">
        <v>0.22</v>
      </c>
      <c r="G28" s="17" t="s">
        <v>12</v>
      </c>
      <c r="H28" s="17" t="s">
        <v>12</v>
      </c>
      <c r="I28" s="17" t="s">
        <v>12</v>
      </c>
      <c r="J28" s="17" t="s">
        <v>12</v>
      </c>
      <c r="K28" s="8" t="s">
        <v>32</v>
      </c>
    </row>
    <row r="29" spans="1:11" ht="56.25" x14ac:dyDescent="0.25">
      <c r="A29" s="3" t="s">
        <v>19</v>
      </c>
      <c r="B29" s="34"/>
      <c r="C29" s="57"/>
      <c r="D29" s="22">
        <v>21000</v>
      </c>
      <c r="E29" s="22">
        <v>22000</v>
      </c>
      <c r="F29" s="22">
        <v>19520</v>
      </c>
      <c r="G29" s="9">
        <f>_xlfn.STDEV.S(D29,E29,F29)/I29*100</f>
        <v>5.9871301191870332</v>
      </c>
      <c r="H29" s="16">
        <f>(MAX(D29:F29)*100/MIN(D29:F29))-100</f>
        <v>12.704918032786878</v>
      </c>
      <c r="I29" s="7">
        <f>ROUND((D29+E29+F29)/3,2)</f>
        <v>20840</v>
      </c>
      <c r="J29" s="26">
        <v>1</v>
      </c>
      <c r="K29" s="6">
        <f>ROUND(I29*D30*J29,2)</f>
        <v>3772040</v>
      </c>
    </row>
    <row r="30" spans="1:11" ht="18.75" x14ac:dyDescent="0.25">
      <c r="A30" s="3" t="s">
        <v>17</v>
      </c>
      <c r="B30" s="17"/>
      <c r="C30" s="17"/>
      <c r="D30" s="35">
        <v>181</v>
      </c>
      <c r="E30" s="36"/>
      <c r="F30" s="37"/>
      <c r="G30" s="17" t="s">
        <v>12</v>
      </c>
      <c r="H30" s="17" t="s">
        <v>12</v>
      </c>
      <c r="I30" s="17" t="s">
        <v>12</v>
      </c>
      <c r="J30" s="17" t="s">
        <v>12</v>
      </c>
      <c r="K30" s="17" t="s">
        <v>12</v>
      </c>
    </row>
    <row r="31" spans="1:11" ht="150" x14ac:dyDescent="0.25">
      <c r="A31" s="3" t="s">
        <v>13</v>
      </c>
      <c r="B31" s="17" t="s">
        <v>12</v>
      </c>
      <c r="C31" s="17" t="s">
        <v>12</v>
      </c>
      <c r="D31" s="17" t="s">
        <v>12</v>
      </c>
      <c r="E31" s="17" t="s">
        <v>12</v>
      </c>
      <c r="F31" s="17" t="s">
        <v>12</v>
      </c>
      <c r="G31" s="17" t="s">
        <v>12</v>
      </c>
      <c r="H31" s="17" t="s">
        <v>12</v>
      </c>
      <c r="I31" s="17" t="s">
        <v>12</v>
      </c>
      <c r="J31" s="17" t="s">
        <v>12</v>
      </c>
      <c r="K31" s="26">
        <f>K34-K32</f>
        <v>23627324.590163935</v>
      </c>
    </row>
    <row r="32" spans="1:11" ht="56.25" x14ac:dyDescent="0.25">
      <c r="A32" s="3" t="s">
        <v>9</v>
      </c>
      <c r="B32" s="17" t="s">
        <v>12</v>
      </c>
      <c r="C32" s="17" t="s">
        <v>12</v>
      </c>
      <c r="D32" s="17" t="s">
        <v>12</v>
      </c>
      <c r="E32" s="17" t="s">
        <v>12</v>
      </c>
      <c r="F32" s="17" t="s">
        <v>12</v>
      </c>
      <c r="G32" s="17" t="s">
        <v>12</v>
      </c>
      <c r="H32" s="17" t="s">
        <v>12</v>
      </c>
      <c r="I32" s="17" t="s">
        <v>12</v>
      </c>
      <c r="J32" s="17" t="s">
        <v>12</v>
      </c>
      <c r="K32" s="26">
        <f>K34-K34/1.22</f>
        <v>5198011.409836065</v>
      </c>
    </row>
    <row r="33" spans="1:12" ht="37.5" x14ac:dyDescent="0.25">
      <c r="A33" s="3" t="s">
        <v>11</v>
      </c>
      <c r="B33" s="17" t="s">
        <v>12</v>
      </c>
      <c r="C33" s="17" t="s">
        <v>12</v>
      </c>
      <c r="D33" s="8" t="s">
        <v>12</v>
      </c>
      <c r="E33" s="8" t="s">
        <v>12</v>
      </c>
      <c r="F33" s="8" t="s">
        <v>12</v>
      </c>
      <c r="G33" s="17" t="s">
        <v>12</v>
      </c>
      <c r="H33" s="17" t="s">
        <v>12</v>
      </c>
      <c r="I33" s="17" t="s">
        <v>12</v>
      </c>
      <c r="J33" s="17" t="s">
        <v>12</v>
      </c>
      <c r="K33" s="8" t="s">
        <v>32</v>
      </c>
    </row>
    <row r="34" spans="1:12" ht="150" x14ac:dyDescent="0.25">
      <c r="A34" s="3" t="s">
        <v>18</v>
      </c>
      <c r="B34" s="17" t="s">
        <v>12</v>
      </c>
      <c r="C34" s="17" t="s">
        <v>12</v>
      </c>
      <c r="D34" s="17" t="s">
        <v>12</v>
      </c>
      <c r="E34" s="17" t="s">
        <v>12</v>
      </c>
      <c r="F34" s="17" t="s">
        <v>12</v>
      </c>
      <c r="G34" s="17" t="s">
        <v>12</v>
      </c>
      <c r="H34" s="17" t="s">
        <v>12</v>
      </c>
      <c r="I34" s="17" t="s">
        <v>12</v>
      </c>
      <c r="J34" s="17" t="s">
        <v>12</v>
      </c>
      <c r="K34" s="29">
        <f>SUMIF(A14:A36,"Цена за единицу работы, услуги с учетом налога на добавленную стоимость",K14:K36)</f>
        <v>28825336</v>
      </c>
    </row>
    <row r="35" spans="1:12" ht="18.75" x14ac:dyDescent="0.25">
      <c r="A35" s="24" t="s">
        <v>5</v>
      </c>
      <c r="B35" s="10" t="s">
        <v>12</v>
      </c>
      <c r="C35" s="10" t="s">
        <v>12</v>
      </c>
      <c r="D35" s="27">
        <v>45999</v>
      </c>
      <c r="E35" s="27">
        <v>45999</v>
      </c>
      <c r="F35" s="27">
        <v>46000</v>
      </c>
      <c r="G35" s="17" t="s">
        <v>12</v>
      </c>
      <c r="H35" s="17" t="s">
        <v>12</v>
      </c>
      <c r="I35" s="5" t="s">
        <v>12</v>
      </c>
      <c r="J35" s="25" t="s">
        <v>12</v>
      </c>
      <c r="K35" s="17" t="s">
        <v>12</v>
      </c>
    </row>
    <row r="36" spans="1:12" ht="18.75" x14ac:dyDescent="0.25">
      <c r="A36" s="24" t="s">
        <v>6</v>
      </c>
      <c r="B36" s="17" t="s">
        <v>12</v>
      </c>
      <c r="C36" s="17" t="s">
        <v>12</v>
      </c>
      <c r="D36" s="28" t="s">
        <v>29</v>
      </c>
      <c r="E36" s="28" t="s">
        <v>31</v>
      </c>
      <c r="F36" s="28" t="s">
        <v>31</v>
      </c>
      <c r="G36" s="17" t="s">
        <v>12</v>
      </c>
      <c r="H36" s="17" t="s">
        <v>12</v>
      </c>
      <c r="I36" s="17" t="s">
        <v>12</v>
      </c>
      <c r="J36" s="17" t="s">
        <v>12</v>
      </c>
      <c r="K36" s="17" t="s">
        <v>12</v>
      </c>
    </row>
    <row r="37" spans="1:12" ht="35.25" customHeight="1" x14ac:dyDescent="0.25">
      <c r="A37" s="64" t="s">
        <v>33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2" ht="18.75" x14ac:dyDescent="0.3">
      <c r="A38" s="62" t="s">
        <v>26</v>
      </c>
      <c r="B38" s="62"/>
      <c r="C38" s="62"/>
      <c r="D38" s="62"/>
      <c r="E38" s="62"/>
      <c r="F38" s="62"/>
      <c r="G38" s="62"/>
      <c r="H38" s="63"/>
      <c r="I38" s="63"/>
      <c r="J38" s="65" t="s">
        <v>27</v>
      </c>
      <c r="K38" s="65"/>
    </row>
    <row r="39" spans="1:12" ht="18.75" x14ac:dyDescent="0.3">
      <c r="A39" s="61" t="s">
        <v>28</v>
      </c>
      <c r="B39" s="61"/>
      <c r="C39" s="61"/>
      <c r="D39" s="61"/>
      <c r="E39" s="61"/>
      <c r="F39" s="61"/>
      <c r="G39" s="61"/>
      <c r="H39" s="11"/>
      <c r="I39" s="11"/>
      <c r="J39" s="12"/>
      <c r="K39" s="12"/>
    </row>
    <row r="41" spans="1:12" s="23" customFormat="1" ht="167.25" customHeight="1" x14ac:dyDescent="0.25">
      <c r="A41" s="13"/>
      <c r="B41" s="1"/>
      <c r="C41" s="1"/>
      <c r="D41" s="14"/>
      <c r="E41" s="1"/>
      <c r="F41" s="1"/>
      <c r="G41" s="1"/>
      <c r="H41" s="1"/>
      <c r="I41" s="15"/>
      <c r="J41" s="1"/>
      <c r="K41" s="1"/>
    </row>
    <row r="42" spans="1:12" s="23" customFormat="1" ht="66" customHeight="1" x14ac:dyDescent="0.25">
      <c r="A42" s="1"/>
      <c r="B42" s="1"/>
      <c r="C42" s="1"/>
      <c r="D42" s="1"/>
      <c r="E42" s="1"/>
      <c r="F42" s="1"/>
      <c r="G42" s="1"/>
      <c r="H42" s="1"/>
      <c r="I42" s="15"/>
      <c r="J42" s="1"/>
      <c r="K42" s="1"/>
    </row>
    <row r="43" spans="1:12" s="23" customFormat="1" ht="50.25" customHeight="1" x14ac:dyDescent="0.25">
      <c r="A43" s="1"/>
      <c r="B43" s="1"/>
      <c r="C43" s="1"/>
      <c r="D43" s="1"/>
      <c r="E43" s="1"/>
      <c r="F43" s="1"/>
      <c r="G43" s="1"/>
      <c r="H43" s="1"/>
      <c r="I43" s="15"/>
      <c r="J43" s="1"/>
      <c r="K43" s="1"/>
    </row>
    <row r="44" spans="1:12" s="23" customFormat="1" x14ac:dyDescent="0.25">
      <c r="A44" s="1"/>
      <c r="B44" s="1"/>
      <c r="C44" s="1"/>
      <c r="D44" s="1"/>
      <c r="E44" s="1"/>
      <c r="F44" s="1"/>
      <c r="G44" s="1"/>
      <c r="H44" s="1"/>
      <c r="I44" s="15"/>
      <c r="J44" s="1"/>
      <c r="K44" s="1"/>
    </row>
    <row r="45" spans="1:12" ht="30" customHeight="1" x14ac:dyDescent="0.25"/>
    <row r="46" spans="1:12" ht="33" customHeight="1" x14ac:dyDescent="0.25"/>
    <row r="47" spans="1:12" ht="31.5" customHeight="1" x14ac:dyDescent="0.25">
      <c r="L47" s="2"/>
    </row>
    <row r="48" spans="1:12" ht="36.6" customHeight="1" x14ac:dyDescent="0.25"/>
    <row r="49" ht="27.75" customHeight="1" x14ac:dyDescent="0.25"/>
  </sheetData>
  <mergeCells count="33">
    <mergeCell ref="C11:C14"/>
    <mergeCell ref="D20:F20"/>
    <mergeCell ref="G8:G9"/>
    <mergeCell ref="H8:H9"/>
    <mergeCell ref="A39:G39"/>
    <mergeCell ref="A38:G38"/>
    <mergeCell ref="H38:I38"/>
    <mergeCell ref="A37:K37"/>
    <mergeCell ref="J38:K38"/>
    <mergeCell ref="B16:B19"/>
    <mergeCell ref="B21:B24"/>
    <mergeCell ref="D25:F25"/>
    <mergeCell ref="B26:B29"/>
    <mergeCell ref="D30:F30"/>
    <mergeCell ref="C26:C29"/>
    <mergeCell ref="C16:C19"/>
    <mergeCell ref="C21:C24"/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I7:I9"/>
    <mergeCell ref="J6:J9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Пучко Егор</cp:lastModifiedBy>
  <cp:lastPrinted>2025-11-27T09:23:33Z</cp:lastPrinted>
  <dcterms:created xsi:type="dcterms:W3CDTF">2015-08-07T14:00:00Z</dcterms:created>
  <dcterms:modified xsi:type="dcterms:W3CDTF">2025-12-23T18:53:45Z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